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Claude code workspace\hotsinger-site\hyp-work\"/>
    </mc:Choice>
  </mc:AlternateContent>
  <xr:revisionPtr revIDLastSave="0" documentId="13_ncr:1_{58EE9C41-0861-4827-A878-FBB66446E5B8}" xr6:coauthVersionLast="47" xr6:coauthVersionMax="47" xr10:uidLastSave="{00000000-0000-0000-0000-000000000000}"/>
  <bookViews>
    <workbookView xWindow="-120" yWindow="16080" windowWidth="29040" windowHeight="15720" xr2:uid="{00000000-000D-0000-FFFF-FFFF00000000}"/>
  </bookViews>
  <sheets>
    <sheet name="Read me" sheetId="1" r:id="rId1"/>
    <sheet name="Exit tests" sheetId="2" r:id="rId2"/>
    <sheet name="Roster" sheetId="3" r:id="rId3"/>
    <sheet name="Seats" sheetId="4" r:id="rId4"/>
    <sheet name="Hand-off"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 i="4" l="1"/>
  <c r="K6" i="4"/>
  <c r="K5" i="4"/>
  <c r="K8" i="4" s="1"/>
  <c r="R17" i="3"/>
  <c r="R16" i="3"/>
  <c r="R15" i="3"/>
  <c r="H7" i="4" s="1"/>
  <c r="I7" i="4" s="1"/>
  <c r="R14" i="3"/>
  <c r="R13" i="3"/>
  <c r="H6" i="4" s="1"/>
  <c r="I6" i="4" s="1"/>
  <c r="R12" i="3"/>
  <c r="R11" i="3"/>
  <c r="H5" i="4" s="1"/>
  <c r="R10" i="3"/>
  <c r="Q8" i="3"/>
  <c r="P8" i="3"/>
  <c r="O8" i="3"/>
  <c r="N8" i="3"/>
  <c r="M8" i="3"/>
  <c r="L8" i="3"/>
  <c r="K8" i="3"/>
  <c r="J8" i="3"/>
  <c r="I8" i="3"/>
  <c r="H8" i="3"/>
  <c r="G8" i="3"/>
  <c r="F8" i="3"/>
  <c r="T11" i="2"/>
  <c r="T10" i="2"/>
  <c r="T9" i="2"/>
  <c r="T8" i="2"/>
  <c r="T7" i="2"/>
  <c r="T6" i="2"/>
  <c r="T5" i="2"/>
  <c r="R18" i="3" l="1"/>
  <c r="C13" i="2"/>
  <c r="I5" i="4"/>
  <c r="I8" i="4" s="1"/>
  <c r="H8" i="4"/>
</calcChain>
</file>

<file path=xl/sharedStrings.xml><?xml version="1.0" encoding="utf-8"?>
<sst xmlns="http://schemas.openxmlformats.org/spreadsheetml/2006/main" count="319" uniqueCount="194">
  <si>
    <t>ERP Hypercare Plan Template</t>
  </si>
  <si>
    <t>30, 60 and 90 days of post-go-live coverage. Hypercare ends when all seven exit tests hold, not on a date, and each seat comes off the roster when the tests it was holding up have passed.</t>
  </si>
  <si>
    <t>How to use it</t>
  </si>
  <si>
    <t>1. Pick a planned length</t>
  </si>
  <si>
    <t>Choose 30, 60 or 90 days from the size of the go-live, and put the three reviews on the calendar.</t>
  </si>
  <si>
    <t>2. Write the exit tests</t>
  </si>
  <si>
    <t>Fill in a number for each of the seven tests before go-live, while nobody is tired.</t>
  </si>
  <si>
    <t>3. Fill the roster</t>
  </si>
  <si>
    <t>Name a person for every row and every week, and mark who is full time, part time or on call.</t>
  </si>
  <si>
    <t>4. Hold the reviews</t>
  </si>
  <si>
    <t>At each review, release only the seats whose tests have held. Everyone else stays.</t>
  </si>
  <si>
    <t>5. Hand off to run support</t>
  </si>
  <si>
    <t>Close hypercare when all seven tests hold, and give the queue to the person who will still be there next quarter.</t>
  </si>
  <si>
    <t>The sheets</t>
  </si>
  <si>
    <t>Exit tests</t>
  </si>
  <si>
    <t>Type a threshold in each shaded cell before go-live. Each week, log Pass or Miss for every test, left to right with no gaps. A two-week test is Held when its last two readings are Pass. A one-time test is Held once it has a Pass and a signature.</t>
  </si>
  <si>
    <t>Roster</t>
  </si>
  <si>
    <t>Type the go-live date at the top and every week gets its start date. Pick Full time, Part time, On call or Released for each row and week. Hours add themselves up from the shaded hours per week.</t>
  </si>
  <si>
    <t>Seats</t>
  </si>
  <si>
    <t>KORE1 bill rates for the three contract seats beside the hours your roster books. Type your quoted rate to compare.</t>
  </si>
  <si>
    <t>Hand-off</t>
  </si>
  <si>
    <t>The run-support hand-off checklist. Hypercare closes when this sheet and all seven tests are done.</t>
  </si>
  <si>
    <t>Plan lengths</t>
  </si>
  <si>
    <t>30 days</t>
  </si>
  <si>
    <t>One legal entity, few integrations, and a go-live early in the month so the first close lands inside the window.</t>
  </si>
  <si>
    <t>60 days</t>
  </si>
  <si>
    <t>Several entities, a warehouse, ecommerce or EDI feeds, or a go-live late in the month that pushes the first close out.</t>
  </si>
  <si>
    <t>90 days</t>
  </si>
  <si>
    <t>A validated or regulated system, a long list of integrations, a quarter-end inside the window, or a rollout in waves.</t>
  </si>
  <si>
    <t>Roster states</t>
  </si>
  <si>
    <t>Full time</t>
  </si>
  <si>
    <t>Booked for the week, about 40 hours.</t>
  </si>
  <si>
    <t>Part time</t>
  </si>
  <si>
    <t>Booked for about half the week.</t>
  </si>
  <si>
    <t>On call</t>
  </si>
  <si>
    <t>Named and reachable, no hours booked.</t>
  </si>
  <si>
    <t>Released</t>
  </si>
  <si>
    <t>Off the roster. The tests that held it up have passed.</t>
  </si>
  <si>
    <t>Good to know</t>
  </si>
  <si>
    <t>Reviews</t>
  </si>
  <si>
    <t>The 30, 60 and 90-day reviews sit at the end of weeks 4, 8 and 12. Release only the seats whose tests have held.</t>
  </si>
  <si>
    <t>On-call time</t>
  </si>
  <si>
    <t>On-call time can count as hours worked for a W2 contractor who cannot use the time freely. Check the U.S. Department of Labor guidance on hours worked and your state before you build an on-call rota.</t>
  </si>
  <si>
    <t>Rates</t>
  </si>
  <si>
    <t>Reference rates are the 25th percentile, median and 75th percentile of KORE1 bill rates in each cell of the KORE1 Contract Rate Index 2026-Q4, effective October 16, 2026. Cells come from KORE1 W2 contract placements started 2023 to 2026, with five or more in each.</t>
  </si>
  <si>
    <t>Not advice</t>
  </si>
  <si>
    <t>Weeks and numbers are starting points, not KORE1 terms. A full week is counted as 40 hours and a part week as 20. Change both to match your plan. This is a template, not legal, audit or validation advice. On a validated system, have your quality lead review the exit tests too.</t>
  </si>
  <si>
    <t>Source</t>
  </si>
  <si>
    <t>Written by Colin Boothe in partnership with KORE1. Version November 2026. kore1.com/hypercare-plan-template/</t>
  </si>
  <si>
    <t>Hypercare ends when all seven are Held. Log Pass or Miss each week, left to right with no gaps.</t>
  </si>
  <si>
    <t>ID</t>
  </si>
  <si>
    <t>Exit test</t>
  </si>
  <si>
    <t>What has to be true</t>
  </si>
  <si>
    <t>Your threshold</t>
  </si>
  <si>
    <t>Evidence</t>
  </si>
  <si>
    <t>Held for</t>
  </si>
  <si>
    <t>Signs</t>
  </si>
  <si>
    <t>W1</t>
  </si>
  <si>
    <t>W2</t>
  </si>
  <si>
    <t>W3</t>
  </si>
  <si>
    <t>W4</t>
  </si>
  <si>
    <t>W5</t>
  </si>
  <si>
    <t>W6</t>
  </si>
  <si>
    <t>W7</t>
  </si>
  <si>
    <t>W8</t>
  </si>
  <si>
    <t>W9</t>
  </si>
  <si>
    <t>W10</t>
  </si>
  <si>
    <t>W11</t>
  </si>
  <si>
    <t>W12</t>
  </si>
  <si>
    <t>Status</t>
  </si>
  <si>
    <t>Signed by</t>
  </si>
  <si>
    <t>X1</t>
  </si>
  <si>
    <t>Ticket volume is back to normal</t>
  </si>
  <si>
    <t>New tickets a week are within [20]% of the weekly average before go-live.</t>
  </si>
  <si>
    <t>Help desk queue report</t>
  </si>
  <si>
    <t>Two weeks in a row</t>
  </si>
  <si>
    <t>Hypercare lead</t>
  </si>
  <si>
    <t>X2</t>
  </si>
  <si>
    <t>No severity 1 is open</t>
  </si>
  <si>
    <t>No severity 1 ticket is open, and no more than [3] severity 2 tickets are, each with a workaround someone has tried and a fix date.</t>
  </si>
  <si>
    <t>Defect board</t>
  </si>
  <si>
    <t>Partner lead</t>
  </si>
  <si>
    <t>X3</t>
  </si>
  <si>
    <t>The first month-end close is done</t>
  </si>
  <si>
    <t>The first close in the new system finished within [8] business days, tied to the bank and the subledgers.</t>
  </si>
  <si>
    <t>Close checklist and reconciliations</t>
  </si>
  <si>
    <t>Once, signed</t>
  </si>
  <si>
    <t>Controller</t>
  </si>
  <si>
    <t>X4</t>
  </si>
  <si>
    <t>Integrations are stable</t>
  </si>
  <si>
    <t>Fewer than [1]% of integration messages fail, and nobody replays one by hand.</t>
  </si>
  <si>
    <t>Integration error log</t>
  </si>
  <si>
    <t>IT lead</t>
  </si>
  <si>
    <t>X5</t>
  </si>
  <si>
    <t>People are working in the system</t>
  </si>
  <si>
    <t>[90]% of named users sign in each week, and nobody keeps a side spreadsheet for orders, invoices or receipts.</t>
  </si>
  <si>
    <t>Sign-in report and department leads</t>
  </si>
  <si>
    <t>Operations lead</t>
  </si>
  <si>
    <t>X6</t>
  </si>
  <si>
    <t>The weekly reports are trusted</t>
  </si>
  <si>
    <t>The [10] reports the business runs every week match the old numbers, and each has a named owner.</t>
  </si>
  <si>
    <t>Report list with owners</t>
  </si>
  <si>
    <t>X7</t>
  </si>
  <si>
    <t>Run support is ready</t>
  </si>
  <si>
    <t>The run-support owner has the runbook, the known issues list, admin access and the release calendar, and has worked the queue alone for [2] weeks.</t>
  </si>
  <si>
    <t>Hand-off record</t>
  </si>
  <si>
    <t>Close hypercare?</t>
  </si>
  <si>
    <t>ERP Hypercare Plan, Go-Live to Run Support, coverage roster</t>
  </si>
  <si>
    <t>KORE1 and Colin Boothe. Shaded cells are yours to fill. Each week is one post: Full time, Part time, On call or Released.</t>
  </si>
  <si>
    <t>Go-live date</t>
  </si>
  <si>
    <t>Hours in a full-time week</t>
  </si>
  <si>
    <t>Hours in a part-time week</t>
  </si>
  <si>
    <t>30-day review</t>
  </si>
  <si>
    <t>60-day review</t>
  </si>
  <si>
    <t>90-day review</t>
  </si>
  <si>
    <t>Row</t>
  </si>
  <si>
    <t>Who fills it</t>
  </si>
  <si>
    <t>Role</t>
  </si>
  <si>
    <t>Named person</t>
  </si>
  <si>
    <t>What it covers</t>
  </si>
  <si>
    <t>Week 1</t>
  </si>
  <si>
    <t>Week 2</t>
  </si>
  <si>
    <t>Week 3</t>
  </si>
  <si>
    <t>Week 4</t>
  </si>
  <si>
    <t>Week 5</t>
  </si>
  <si>
    <t>Week 6</t>
  </si>
  <si>
    <t>Week 7</t>
  </si>
  <si>
    <t>Week 8</t>
  </si>
  <si>
    <t>Week 9</t>
  </si>
  <si>
    <t>Week 10</t>
  </si>
  <si>
    <t>Week 11</t>
  </si>
  <si>
    <t>Week 12</t>
  </si>
  <si>
    <t>Hours</t>
  </si>
  <si>
    <t>Partner</t>
  </si>
  <si>
    <t>Runs the daily call and the defect board, and chairs each review.</t>
  </si>
  <si>
    <t>Command center</t>
  </si>
  <si>
    <t>Contract seat</t>
  </si>
  <si>
    <t>Help desk</t>
  </si>
  <si>
    <t>Takes every ticket first, logs it and routes it, so nobody emails the consultant directly.</t>
  </si>
  <si>
    <t>Floor walkers</t>
  </si>
  <si>
    <t>Your team</t>
  </si>
  <si>
    <t>Super users</t>
  </si>
  <si>
    <t>One per department, sitting where the work happens, for the first two weeks.</t>
  </si>
  <si>
    <t>Functional fixes</t>
  </si>
  <si>
    <t>ERP consultant</t>
  </si>
  <si>
    <t>Fixes setup, workflows, saved searches and forms, and owns the severity 2 list.</t>
  </si>
  <si>
    <t>Integrations</t>
  </si>
  <si>
    <t>Integration lead</t>
  </si>
  <si>
    <t>Watches the queues every day and replays failures from the source system.</t>
  </si>
  <si>
    <t>Process and reports</t>
  </si>
  <si>
    <t>Business analyst</t>
  </si>
  <si>
    <t>Turns repeat tickets into process fixes and rebuilds the reports people stopped trusting.</t>
  </si>
  <si>
    <t>Month-end close</t>
  </si>
  <si>
    <t>Runs the first two closes in the new system, with the consultant beside them.</t>
  </si>
  <si>
    <t>Run support</t>
  </si>
  <si>
    <t>System administrator</t>
  </si>
  <si>
    <t>Shadows from week one, works the queue by week five and owns it by week nine.</t>
  </si>
  <si>
    <t>Total hours</t>
  </si>
  <si>
    <t>Contract seats on the hypercare roster</t>
  </si>
  <si>
    <t>KORE1 Contract Rate Index 2026-Q4, effective October 16, 2026. Bill rates per hour. Hours come from the Roster sheet.</t>
  </si>
  <si>
    <t>Seat</t>
  </si>
  <si>
    <t>KORE1 cell</t>
  </si>
  <si>
    <t>n</t>
  </si>
  <si>
    <t>Low</t>
  </si>
  <si>
    <t>Median</t>
  </si>
  <si>
    <t>High</t>
  </si>
  <si>
    <t>Roster row</t>
  </si>
  <si>
    <t>Cost at median</t>
  </si>
  <si>
    <t>Your quoted rate</t>
  </si>
  <si>
    <t>Cost at your rate</t>
  </si>
  <si>
    <t>Help desk analyst</t>
  </si>
  <si>
    <t>Help desk / IT support technician, Primarily Southern California</t>
  </si>
  <si>
    <t>ERP / NetSuite / Salesforce consultant, Multi-state</t>
  </si>
  <si>
    <t>Business analyst, Primarily Southern California</t>
  </si>
  <si>
    <t>Total</t>
  </si>
  <si>
    <t>On-call time can count as hours worked for a W2 contractor. Check the U.S. Department of Labor guidance on hours worked and your state.</t>
  </si>
  <si>
    <t>A seat quote for your req: kore1.com/bill-rate-quote/</t>
  </si>
  <si>
    <t>Hand-off to run support</t>
  </si>
  <si>
    <t>Hand off to a person, not a mailbox. Run support is whoever will still answer tickets next quarter.</t>
  </si>
  <si>
    <t>Run-support owner</t>
  </si>
  <si>
    <t>#</t>
  </si>
  <si>
    <t>The hand-off is done when</t>
  </si>
  <si>
    <t>Owner</t>
  </si>
  <si>
    <t>Date</t>
  </si>
  <si>
    <t>Cutover hand-off received, every open item from the cutover runbook is on the hypercare list with a name and a date.</t>
  </si>
  <si>
    <t>Open</t>
  </si>
  <si>
    <t>The runbook covers daily jobs, the month-end steps and how to replay a failed integration.</t>
  </si>
  <si>
    <t>Every open item on the known issues list has a workaround and an owner.</t>
  </si>
  <si>
    <t>Your admin has admin rights, and the consultants’ access has an end date.</t>
  </si>
  <si>
    <t>New tickets route to run support, not to the hypercare lead.</t>
  </si>
  <si>
    <t>The next release date is on the calendar with a test owner.</t>
  </si>
  <si>
    <t>All seven exit tests are Held on the Exit tests sheet.</t>
  </si>
  <si>
    <t>Signed by the hypercare lead</t>
  </si>
  <si>
    <t>Support after hypercare: kore1.com/netsuite-support-services/ and kore1.com/erp-support-services/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</si>
</sst>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d\ d\ mmm\ yyyy"/>
    <numFmt numFmtId="165" formatCode="d\ mmm"/>
    <numFmt numFmtId="166" formatCode="\$#,##0"/>
    <numFmt numFmtId="167" formatCode="d\ mmm\ yyyy"/>
  </numFmts>
  <fonts count="17" x14ac:knownFonts="1">
    <font>
      <sz val="11"/>
      <color theme="1"/>
      <name val="Calibri"/>
      <family val="2"/>
      <scheme val="minor"/>
    </font>
    <font>
      <b/>
      <sz val="22"/>
      <color rgb="FF36261D"/>
      <name val="Calibri"/>
    </font>
    <font>
      <sz val="11"/>
      <color rgb="FF685E57"/>
      <name val="Calibri"/>
    </font>
    <font>
      <b/>
      <sz val="12"/>
      <color rgb="FFFFFFFF"/>
      <name val="Calibri"/>
    </font>
    <font>
      <b/>
      <sz val="11"/>
      <color rgb="FF36261D"/>
      <name val="Calibri"/>
    </font>
    <font>
      <sz val="11"/>
      <color rgb="FF3E3530"/>
      <name val="Calibri"/>
    </font>
    <font>
      <b/>
      <sz val="18"/>
      <color rgb="FF36261D"/>
      <name val="Calibri"/>
    </font>
    <font>
      <sz val="10"/>
      <color rgb="FF685E57"/>
      <name val="Calibri"/>
    </font>
    <font>
      <b/>
      <sz val="10"/>
      <color rgb="FF36261D"/>
      <name val="Calibri"/>
    </font>
    <font>
      <sz val="11"/>
      <color rgb="FF36261D"/>
      <name val="Calibri"/>
    </font>
    <font>
      <b/>
      <sz val="9"/>
      <color rgb="FF4F3123"/>
      <name val="Calibri"/>
    </font>
    <font>
      <sz val="9"/>
      <color rgb="FF685E57"/>
      <name val="Calibri"/>
    </font>
    <font>
      <b/>
      <sz val="10"/>
      <color rgb="FFFFFFFF"/>
      <name val="Calibri"/>
    </font>
    <font>
      <sz val="10"/>
      <color rgb="FF3E3530"/>
      <name val="Calibri"/>
    </font>
    <font>
      <sz val="9"/>
      <color rgb="FF3E3530"/>
      <name val="Calibri"/>
    </font>
    <font>
      <i/>
      <sz val="10"/>
      <color rgb="FF685E57"/>
      <name val="Calibri"/>
    </font>
    <font>
      <sz val="10"/>
      <color rgb="FF36261D"/>
      <name val="Calibri"/>
    </font>
  </fonts>
  <fills count="5">
    <fill>
      <patternFill patternType="none"/>
    </fill>
    <fill>
      <patternFill patternType="gray125"/>
    </fill>
    <fill>
      <patternFill patternType="solid">
        <fgColor rgb="FF4F3123"/>
        <bgColor rgb="FF4F3123"/>
      </patternFill>
    </fill>
    <fill>
      <patternFill patternType="solid">
        <fgColor rgb="FFF1E6B2"/>
        <bgColor rgb="FFF1E6B2"/>
      </patternFill>
    </fill>
    <fill>
      <patternFill patternType="solid">
        <fgColor rgb="FF36261D"/>
        <bgColor rgb="FF36261D"/>
      </patternFill>
    </fill>
  </fills>
  <borders count="6">
    <border>
      <left/>
      <right/>
      <top/>
      <bottom/>
      <diagonal/>
    </border>
    <border>
      <left style="thin">
        <color rgb="FFC3C6BD"/>
      </left>
      <right style="thin">
        <color rgb="FFC3C6BD"/>
      </right>
      <top style="thin">
        <color rgb="FFC3C6BD"/>
      </top>
      <bottom style="thin">
        <color rgb="FFC3C6BD"/>
      </bottom>
      <diagonal/>
    </border>
    <border>
      <left style="thin">
        <color rgb="FFC3C6BD"/>
      </left>
      <right style="thick">
        <color rgb="FF4F3123"/>
      </right>
      <top style="thin">
        <color rgb="FFC3C6BD"/>
      </top>
      <bottom style="thin">
        <color rgb="FFC3C6BD"/>
      </bottom>
      <diagonal/>
    </border>
    <border>
      <left/>
      <right/>
      <top style="medium">
        <color rgb="FF36261D"/>
      </top>
      <bottom/>
      <diagonal/>
    </border>
    <border>
      <left/>
      <right/>
      <top style="thin">
        <color rgb="FFC3C6BD"/>
      </top>
      <bottom style="thin">
        <color rgb="FFC3C6BD"/>
      </bottom>
      <diagonal/>
    </border>
    <border>
      <left/>
      <right style="thin">
        <color rgb="FFC3C6BD"/>
      </right>
      <top style="thin">
        <color rgb="FFC3C6BD"/>
      </top>
      <bottom style="thin">
        <color rgb="FFC3C6BD"/>
      </bottom>
      <diagonal/>
    </border>
  </borders>
  <cellStyleXfs count="1">
    <xf numFmtId="0" fontId="0" fillId="0" borderId="0"/>
  </cellStyleXfs>
  <cellXfs count="38">
    <xf numFmtId="0" fontId="0" fillId="0" borderId="0" xfId="0"/>
    <xf numFmtId="0" fontId="1" fillId="0" borderId="0" xfId="0" applyFont="1"/>
    <xf numFmtId="0" fontId="3" fillId="2" borderId="0" xfId="0" applyFont="1" applyFill="1" applyAlignment="1">
      <alignment vertical="top" wrapText="1"/>
    </xf>
    <xf numFmtId="0" fontId="0" fillId="2" borderId="0" xfId="0" applyFill="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xf numFmtId="0" fontId="7" fillId="0" borderId="0" xfId="0" applyFont="1"/>
    <xf numFmtId="0" fontId="12" fillId="4" borderId="1" xfId="0" applyFont="1" applyFill="1" applyBorder="1" applyAlignment="1">
      <alignment vertical="center" wrapText="1"/>
    </xf>
    <xf numFmtId="0" fontId="12" fillId="4" borderId="2" xfId="0" applyFont="1" applyFill="1" applyBorder="1" applyAlignment="1">
      <alignment vertical="center" wrapText="1"/>
    </xf>
    <xf numFmtId="0" fontId="8" fillId="0" borderId="1" xfId="0" applyFont="1" applyBorder="1" applyAlignment="1">
      <alignment vertical="top" wrapText="1"/>
    </xf>
    <xf numFmtId="0" fontId="13" fillId="0" borderId="1" xfId="0" applyFont="1" applyBorder="1" applyAlignment="1">
      <alignment vertical="top" wrapText="1"/>
    </xf>
    <xf numFmtId="0" fontId="13" fillId="3" borderId="1" xfId="0" applyFont="1" applyFill="1" applyBorder="1" applyAlignment="1">
      <alignment vertical="top" wrapText="1"/>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8" fillId="0" borderId="1" xfId="0" applyFont="1" applyBorder="1" applyAlignment="1">
      <alignment horizontal="center" vertical="center" wrapText="1"/>
    </xf>
    <xf numFmtId="0" fontId="0" fillId="3" borderId="1" xfId="0" applyFill="1" applyBorder="1"/>
    <xf numFmtId="0" fontId="4" fillId="0" borderId="0" xfId="0" applyFont="1"/>
    <xf numFmtId="0" fontId="8" fillId="0" borderId="0" xfId="0" applyFont="1"/>
    <xf numFmtId="164" fontId="9" fillId="3" borderId="1" xfId="0" applyNumberFormat="1" applyFont="1" applyFill="1" applyBorder="1"/>
    <xf numFmtId="1" fontId="9" fillId="3" borderId="1" xfId="0" applyNumberFormat="1" applyFont="1" applyFill="1" applyBorder="1"/>
    <xf numFmtId="0" fontId="10" fillId="0" borderId="0" xfId="0" applyFont="1" applyAlignment="1">
      <alignment horizontal="center" vertical="center" wrapText="1"/>
    </xf>
    <xf numFmtId="165" fontId="11" fillId="0" borderId="0" xfId="0" applyNumberFormat="1" applyFont="1" applyAlignment="1">
      <alignment horizontal="center" vertical="center" wrapText="1"/>
    </xf>
    <xf numFmtId="0" fontId="8" fillId="0" borderId="3" xfId="0" applyFont="1" applyBorder="1"/>
    <xf numFmtId="0" fontId="0" fillId="0" borderId="3" xfId="0" applyBorder="1"/>
    <xf numFmtId="0" fontId="8" fillId="0" borderId="3" xfId="0" applyFont="1" applyBorder="1" applyAlignment="1">
      <alignment horizontal="center" vertical="center" wrapText="1"/>
    </xf>
    <xf numFmtId="166" fontId="13" fillId="0" borderId="1" xfId="0" applyNumberFormat="1" applyFont="1" applyBorder="1" applyAlignment="1">
      <alignment vertical="top" wrapText="1"/>
    </xf>
    <xf numFmtId="166" fontId="13" fillId="3" borderId="1" xfId="0" applyNumberFormat="1" applyFont="1" applyFill="1" applyBorder="1" applyAlignment="1">
      <alignment vertical="top" wrapText="1"/>
    </xf>
    <xf numFmtId="166" fontId="8" fillId="0" borderId="3" xfId="0" applyNumberFormat="1" applyFont="1" applyBorder="1"/>
    <xf numFmtId="0" fontId="15" fillId="0" borderId="0" xfId="0" applyFont="1"/>
    <xf numFmtId="0" fontId="16" fillId="0" borderId="0" xfId="0" applyFont="1"/>
    <xf numFmtId="167" fontId="13" fillId="3" borderId="1" xfId="0" applyNumberFormat="1" applyFont="1" applyFill="1" applyBorder="1" applyAlignment="1">
      <alignment vertical="top" wrapText="1"/>
    </xf>
    <xf numFmtId="0" fontId="2" fillId="0" borderId="0" xfId="0" applyFont="1" applyAlignment="1">
      <alignment vertical="top" wrapText="1"/>
    </xf>
    <xf numFmtId="0" fontId="0" fillId="0" borderId="0" xfId="0"/>
    <xf numFmtId="0" fontId="8" fillId="0" borderId="0" xfId="0" applyFont="1"/>
    <xf numFmtId="0" fontId="0" fillId="3" borderId="1" xfId="0" applyFill="1" applyBorder="1"/>
    <xf numFmtId="0" fontId="0" fillId="0" borderId="4" xfId="0" applyBorder="1"/>
    <xf numFmtId="0" fontId="0" fillId="0" borderId="5" xfId="0" applyBorder="1"/>
  </cellXfs>
  <cellStyles count="1">
    <cellStyle name="Normal" xfId="0" builtinId="0"/>
  </cellStyles>
  <dxfs count="10">
    <dxf>
      <fill>
        <patternFill patternType="solid">
          <fgColor rgb="FFDDE8D2"/>
          <bgColor rgb="FFDDE8D2"/>
        </patternFill>
      </fill>
    </dxf>
    <dxf>
      <font>
        <color rgb="FFA9ADA2"/>
        <name val="Calibri"/>
      </font>
      <fill>
        <patternFill patternType="solid">
          <fgColor rgb="FFFFFFFF"/>
          <bgColor rgb="FFFFFFFF"/>
        </patternFill>
      </fill>
    </dxf>
    <dxf>
      <font>
        <color rgb="FF36261D"/>
        <name val="Calibri"/>
      </font>
      <fill>
        <patternFill patternType="solid">
          <fgColor rgb="FFDBDDD6"/>
          <bgColor rgb="FFDBDDD6"/>
        </patternFill>
      </fill>
    </dxf>
    <dxf>
      <font>
        <color rgb="FF36261D"/>
        <name val="Calibri"/>
      </font>
      <fill>
        <patternFill patternType="solid">
          <fgColor rgb="FFB9A99C"/>
          <bgColor rgb="FFB9A99C"/>
        </patternFill>
      </fill>
    </dxf>
    <dxf>
      <font>
        <b/>
        <color rgb="FFFFFFFF"/>
        <name val="Calibri"/>
      </font>
      <fill>
        <patternFill patternType="solid">
          <fgColor rgb="FF36261D"/>
          <bgColor rgb="FF36261D"/>
        </patternFill>
      </fill>
    </dxf>
    <dxf>
      <font>
        <color rgb="FF36261D"/>
        <name val="Calibri"/>
      </font>
      <fill>
        <patternFill patternType="solid">
          <fgColor rgb="FFFBD9B8"/>
          <bgColor rgb="FFFBD9B8"/>
        </patternFill>
      </fill>
    </dxf>
    <dxf>
      <font>
        <b/>
        <color rgb="FF36261D"/>
        <name val="Calibri"/>
      </font>
      <fill>
        <patternFill patternType="solid">
          <fgColor rgb="FFF48830"/>
          <bgColor rgb="FFF48830"/>
        </patternFill>
      </fill>
    </dxf>
    <dxf>
      <font>
        <b/>
        <color rgb="FFFFFFFF"/>
        <name val="Calibri"/>
      </font>
      <fill>
        <patternFill patternType="solid">
          <fgColor rgb="FF36261D"/>
          <bgColor rgb="FF36261D"/>
        </patternFill>
      </fill>
    </dxf>
    <dxf>
      <font>
        <b/>
        <color rgb="FF8F1F28"/>
        <name val="Calibri"/>
      </font>
      <fill>
        <patternFill patternType="solid">
          <fgColor rgb="FFF3C9BE"/>
          <bgColor rgb="FFF3C9BE"/>
        </patternFill>
      </fill>
    </dxf>
    <dxf>
      <fill>
        <patternFill patternType="solid">
          <fgColor rgb="FFDDE8D2"/>
          <bgColor rgb="FFDDE8D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34"/>
  <sheetViews>
    <sheetView showGridLines="0" tabSelected="1" workbookViewId="0"/>
  </sheetViews>
  <sheetFormatPr defaultRowHeight="15" x14ac:dyDescent="0.25"/>
  <cols>
    <col min="1" max="1" width="3" customWidth="1"/>
    <col min="2" max="2" width="26" customWidth="1"/>
    <col min="3" max="3" width="94" customWidth="1"/>
  </cols>
  <sheetData>
    <row r="2" spans="2:3" ht="28.5" x14ac:dyDescent="0.45">
      <c r="B2" s="1" t="s">
        <v>0</v>
      </c>
    </row>
    <row r="3" spans="2:3" ht="32.1" customHeight="1" x14ac:dyDescent="0.25">
      <c r="B3" s="32" t="s">
        <v>1</v>
      </c>
      <c r="C3" s="33"/>
    </row>
    <row r="5" spans="2:3" ht="15.75" x14ac:dyDescent="0.25">
      <c r="B5" s="2" t="s">
        <v>2</v>
      </c>
      <c r="C5" s="3"/>
    </row>
    <row r="6" spans="2:3" ht="30" customHeight="1" x14ac:dyDescent="0.25">
      <c r="B6" s="4" t="s">
        <v>3</v>
      </c>
      <c r="C6" s="5" t="s">
        <v>4</v>
      </c>
    </row>
    <row r="7" spans="2:3" x14ac:dyDescent="0.25">
      <c r="B7" s="4" t="s">
        <v>5</v>
      </c>
      <c r="C7" s="5" t="s">
        <v>6</v>
      </c>
    </row>
    <row r="8" spans="2:3" x14ac:dyDescent="0.25">
      <c r="B8" s="4" t="s">
        <v>7</v>
      </c>
      <c r="C8" s="5" t="s">
        <v>8</v>
      </c>
    </row>
    <row r="9" spans="2:3" x14ac:dyDescent="0.25">
      <c r="B9" s="4" t="s">
        <v>9</v>
      </c>
      <c r="C9" s="5" t="s">
        <v>10</v>
      </c>
    </row>
    <row r="10" spans="2:3" ht="30" customHeight="1" x14ac:dyDescent="0.25">
      <c r="B10" s="4" t="s">
        <v>11</v>
      </c>
      <c r="C10" s="5" t="s">
        <v>12</v>
      </c>
    </row>
    <row r="11" spans="2:3" x14ac:dyDescent="0.25">
      <c r="B11" s="4"/>
      <c r="C11" s="5"/>
    </row>
    <row r="12" spans="2:3" ht="15.75" x14ac:dyDescent="0.25">
      <c r="B12" s="2" t="s">
        <v>13</v>
      </c>
      <c r="C12" s="3"/>
    </row>
    <row r="13" spans="2:3" ht="45" customHeight="1" x14ac:dyDescent="0.25">
      <c r="B13" s="4" t="s">
        <v>14</v>
      </c>
      <c r="C13" s="5" t="s">
        <v>15</v>
      </c>
    </row>
    <row r="14" spans="2:3" ht="45" customHeight="1" x14ac:dyDescent="0.25">
      <c r="B14" s="4" t="s">
        <v>16</v>
      </c>
      <c r="C14" s="5" t="s">
        <v>17</v>
      </c>
    </row>
    <row r="15" spans="2:3" ht="30" customHeight="1" x14ac:dyDescent="0.25">
      <c r="B15" s="4" t="s">
        <v>18</v>
      </c>
      <c r="C15" s="5" t="s">
        <v>19</v>
      </c>
    </row>
    <row r="16" spans="2:3" ht="30" customHeight="1" x14ac:dyDescent="0.25">
      <c r="B16" s="4" t="s">
        <v>20</v>
      </c>
      <c r="C16" s="5" t="s">
        <v>21</v>
      </c>
    </row>
    <row r="17" spans="2:3" x14ac:dyDescent="0.25">
      <c r="B17" s="4"/>
      <c r="C17" s="5"/>
    </row>
    <row r="18" spans="2:3" ht="15.75" x14ac:dyDescent="0.25">
      <c r="B18" s="2" t="s">
        <v>22</v>
      </c>
      <c r="C18" s="3"/>
    </row>
    <row r="19" spans="2:3" ht="30" customHeight="1" x14ac:dyDescent="0.25">
      <c r="B19" s="4" t="s">
        <v>23</v>
      </c>
      <c r="C19" s="5" t="s">
        <v>24</v>
      </c>
    </row>
    <row r="20" spans="2:3" ht="30" customHeight="1" x14ac:dyDescent="0.25">
      <c r="B20" s="4" t="s">
        <v>25</v>
      </c>
      <c r="C20" s="5" t="s">
        <v>26</v>
      </c>
    </row>
    <row r="21" spans="2:3" ht="30" customHeight="1" x14ac:dyDescent="0.25">
      <c r="B21" s="4" t="s">
        <v>27</v>
      </c>
      <c r="C21" s="5" t="s">
        <v>28</v>
      </c>
    </row>
    <row r="22" spans="2:3" x14ac:dyDescent="0.25">
      <c r="B22" s="4"/>
      <c r="C22" s="5"/>
    </row>
    <row r="23" spans="2:3" ht="15.75" x14ac:dyDescent="0.25">
      <c r="B23" s="2" t="s">
        <v>29</v>
      </c>
      <c r="C23" s="3"/>
    </row>
    <row r="24" spans="2:3" x14ac:dyDescent="0.25">
      <c r="B24" s="4" t="s">
        <v>30</v>
      </c>
      <c r="C24" s="5" t="s">
        <v>31</v>
      </c>
    </row>
    <row r="25" spans="2:3" x14ac:dyDescent="0.25">
      <c r="B25" s="4" t="s">
        <v>32</v>
      </c>
      <c r="C25" s="5" t="s">
        <v>33</v>
      </c>
    </row>
    <row r="26" spans="2:3" x14ac:dyDescent="0.25">
      <c r="B26" s="4" t="s">
        <v>34</v>
      </c>
      <c r="C26" s="5" t="s">
        <v>35</v>
      </c>
    </row>
    <row r="27" spans="2:3" x14ac:dyDescent="0.25">
      <c r="B27" s="4" t="s">
        <v>36</v>
      </c>
      <c r="C27" s="5" t="s">
        <v>37</v>
      </c>
    </row>
    <row r="28" spans="2:3" x14ac:dyDescent="0.25">
      <c r="B28" s="4"/>
      <c r="C28" s="5"/>
    </row>
    <row r="29" spans="2:3" ht="15.75" x14ac:dyDescent="0.25">
      <c r="B29" s="2" t="s">
        <v>38</v>
      </c>
      <c r="C29" s="3"/>
    </row>
    <row r="30" spans="2:3" ht="30" customHeight="1" x14ac:dyDescent="0.25">
      <c r="B30" s="4" t="s">
        <v>39</v>
      </c>
      <c r="C30" s="5" t="s">
        <v>40</v>
      </c>
    </row>
    <row r="31" spans="2:3" ht="45" customHeight="1" x14ac:dyDescent="0.25">
      <c r="B31" s="4" t="s">
        <v>41</v>
      </c>
      <c r="C31" s="5" t="s">
        <v>42</v>
      </c>
    </row>
    <row r="32" spans="2:3" ht="45" customHeight="1" x14ac:dyDescent="0.25">
      <c r="B32" s="4" t="s">
        <v>43</v>
      </c>
      <c r="C32" s="5" t="s">
        <v>44</v>
      </c>
    </row>
    <row r="33" spans="2:3" ht="45" customHeight="1" x14ac:dyDescent="0.25">
      <c r="B33" s="4" t="s">
        <v>45</v>
      </c>
      <c r="C33" s="5" t="s">
        <v>46</v>
      </c>
    </row>
    <row r="34" spans="2:3" ht="30" customHeight="1" x14ac:dyDescent="0.25">
      <c r="B34" s="4" t="s">
        <v>47</v>
      </c>
      <c r="C34" s="5" t="s">
        <v>48</v>
      </c>
    </row>
  </sheetData>
  <mergeCells count="1">
    <mergeCell ref="B3:C3"/>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13"/>
  <sheetViews>
    <sheetView showGridLines="0" workbookViewId="0">
      <pane xSplit="3" ySplit="4" topLeftCell="D5" activePane="bottomRight" state="frozen"/>
      <selection pane="topRight"/>
      <selection pane="bottomLeft"/>
      <selection pane="bottomRight"/>
    </sheetView>
  </sheetViews>
  <sheetFormatPr defaultRowHeight="15" x14ac:dyDescent="0.25"/>
  <cols>
    <col min="1" max="1" width="5" customWidth="1"/>
    <col min="2" max="2" width="24" customWidth="1"/>
    <col min="3" max="3" width="46" customWidth="1"/>
    <col min="4" max="4" width="14" customWidth="1"/>
    <col min="5" max="5" width="20" customWidth="1"/>
    <col min="6" max="6" width="14" customWidth="1"/>
    <col min="7" max="7" width="15" customWidth="1"/>
    <col min="8" max="19" width="7" customWidth="1"/>
    <col min="20" max="20" width="10" customWidth="1"/>
    <col min="21" max="21" width="16" customWidth="1"/>
  </cols>
  <sheetData>
    <row r="1" spans="1:21" ht="23.25" x14ac:dyDescent="0.35">
      <c r="A1" s="6" t="s">
        <v>14</v>
      </c>
    </row>
    <row r="2" spans="1:21" x14ac:dyDescent="0.25">
      <c r="A2" s="7" t="s">
        <v>49</v>
      </c>
    </row>
    <row r="4" spans="1:21" ht="30" customHeight="1" x14ac:dyDescent="0.25">
      <c r="A4" s="8" t="s">
        <v>50</v>
      </c>
      <c r="B4" s="8" t="s">
        <v>51</v>
      </c>
      <c r="C4" s="8" t="s">
        <v>52</v>
      </c>
      <c r="D4" s="8" t="s">
        <v>53</v>
      </c>
      <c r="E4" s="8" t="s">
        <v>54</v>
      </c>
      <c r="F4" s="8" t="s">
        <v>55</v>
      </c>
      <c r="G4" s="8" t="s">
        <v>56</v>
      </c>
      <c r="H4" s="8" t="s">
        <v>57</v>
      </c>
      <c r="I4" s="8" t="s">
        <v>58</v>
      </c>
      <c r="J4" s="8" t="s">
        <v>59</v>
      </c>
      <c r="K4" s="9" t="s">
        <v>60</v>
      </c>
      <c r="L4" s="8" t="s">
        <v>61</v>
      </c>
      <c r="M4" s="8" t="s">
        <v>62</v>
      </c>
      <c r="N4" s="8" t="s">
        <v>63</v>
      </c>
      <c r="O4" s="9" t="s">
        <v>64</v>
      </c>
      <c r="P4" s="8" t="s">
        <v>65</v>
      </c>
      <c r="Q4" s="8" t="s">
        <v>66</v>
      </c>
      <c r="R4" s="8" t="s">
        <v>67</v>
      </c>
      <c r="S4" s="9" t="s">
        <v>68</v>
      </c>
      <c r="T4" s="8" t="s">
        <v>69</v>
      </c>
      <c r="U4" s="8" t="s">
        <v>70</v>
      </c>
    </row>
    <row r="5" spans="1:21" ht="48" customHeight="1" x14ac:dyDescent="0.25">
      <c r="A5" s="10" t="s">
        <v>71</v>
      </c>
      <c r="B5" s="10" t="s">
        <v>72</v>
      </c>
      <c r="C5" s="11" t="s">
        <v>73</v>
      </c>
      <c r="D5" s="12"/>
      <c r="E5" s="11" t="s">
        <v>74</v>
      </c>
      <c r="F5" s="11" t="s">
        <v>75</v>
      </c>
      <c r="G5" s="11" t="s">
        <v>76</v>
      </c>
      <c r="H5" s="13"/>
      <c r="I5" s="13"/>
      <c r="J5" s="13"/>
      <c r="K5" s="14"/>
      <c r="L5" s="13"/>
      <c r="M5" s="13"/>
      <c r="N5" s="13"/>
      <c r="O5" s="14"/>
      <c r="P5" s="13"/>
      <c r="Q5" s="13"/>
      <c r="R5" s="13"/>
      <c r="S5" s="14"/>
      <c r="T5" s="15" t="str">
        <f>IF(COUNTA(H5:S5)&lt;2,"Open",IF(AND(INDEX(H5:S5,COUNTA(H5:S5))="Pass",INDEX(H5:S5,COUNTA(H5:S5)-1)="Pass"),"Held","Open"))</f>
        <v>Open</v>
      </c>
      <c r="U5" s="16"/>
    </row>
    <row r="6" spans="1:21" ht="48" customHeight="1" x14ac:dyDescent="0.25">
      <c r="A6" s="10" t="s">
        <v>77</v>
      </c>
      <c r="B6" s="10" t="s">
        <v>78</v>
      </c>
      <c r="C6" s="11" t="s">
        <v>79</v>
      </c>
      <c r="D6" s="12"/>
      <c r="E6" s="11" t="s">
        <v>80</v>
      </c>
      <c r="F6" s="11" t="s">
        <v>75</v>
      </c>
      <c r="G6" s="11" t="s">
        <v>81</v>
      </c>
      <c r="H6" s="13"/>
      <c r="I6" s="13"/>
      <c r="J6" s="13"/>
      <c r="K6" s="14"/>
      <c r="L6" s="13"/>
      <c r="M6" s="13"/>
      <c r="N6" s="13"/>
      <c r="O6" s="14"/>
      <c r="P6" s="13"/>
      <c r="Q6" s="13"/>
      <c r="R6" s="13"/>
      <c r="S6" s="14"/>
      <c r="T6" s="15" t="str">
        <f>IF(COUNTA(H6:S6)&lt;2,"Open",IF(AND(INDEX(H6:S6,COUNTA(H6:S6))="Pass",INDEX(H6:S6,COUNTA(H6:S6)-1)="Pass"),"Held","Open"))</f>
        <v>Open</v>
      </c>
      <c r="U6" s="16"/>
    </row>
    <row r="7" spans="1:21" ht="48" customHeight="1" x14ac:dyDescent="0.25">
      <c r="A7" s="10" t="s">
        <v>82</v>
      </c>
      <c r="B7" s="10" t="s">
        <v>83</v>
      </c>
      <c r="C7" s="11" t="s">
        <v>84</v>
      </c>
      <c r="D7" s="12"/>
      <c r="E7" s="11" t="s">
        <v>85</v>
      </c>
      <c r="F7" s="11" t="s">
        <v>86</v>
      </c>
      <c r="G7" s="11" t="s">
        <v>87</v>
      </c>
      <c r="H7" s="13"/>
      <c r="I7" s="13"/>
      <c r="J7" s="13"/>
      <c r="K7" s="14"/>
      <c r="L7" s="13"/>
      <c r="M7" s="13"/>
      <c r="N7" s="13"/>
      <c r="O7" s="14"/>
      <c r="P7" s="13"/>
      <c r="Q7" s="13"/>
      <c r="R7" s="13"/>
      <c r="S7" s="14"/>
      <c r="T7" s="15" t="str">
        <f>IF(AND(COUNTIF(H7:S7,"Pass")&gt;=1,U7&lt;&gt;""),"Held","Open")</f>
        <v>Open</v>
      </c>
      <c r="U7" s="16"/>
    </row>
    <row r="8" spans="1:21" ht="48" customHeight="1" x14ac:dyDescent="0.25">
      <c r="A8" s="10" t="s">
        <v>88</v>
      </c>
      <c r="B8" s="10" t="s">
        <v>89</v>
      </c>
      <c r="C8" s="11" t="s">
        <v>90</v>
      </c>
      <c r="D8" s="12"/>
      <c r="E8" s="11" t="s">
        <v>91</v>
      </c>
      <c r="F8" s="11" t="s">
        <v>75</v>
      </c>
      <c r="G8" s="11" t="s">
        <v>92</v>
      </c>
      <c r="H8" s="13"/>
      <c r="I8" s="13"/>
      <c r="J8" s="13"/>
      <c r="K8" s="14"/>
      <c r="L8" s="13"/>
      <c r="M8" s="13"/>
      <c r="N8" s="13"/>
      <c r="O8" s="14"/>
      <c r="P8" s="13"/>
      <c r="Q8" s="13"/>
      <c r="R8" s="13"/>
      <c r="S8" s="14"/>
      <c r="T8" s="15" t="str">
        <f>IF(COUNTA(H8:S8)&lt;2,"Open",IF(AND(INDEX(H8:S8,COUNTA(H8:S8))="Pass",INDEX(H8:S8,COUNTA(H8:S8)-1)="Pass"),"Held","Open"))</f>
        <v>Open</v>
      </c>
      <c r="U8" s="16"/>
    </row>
    <row r="9" spans="1:21" ht="48" customHeight="1" x14ac:dyDescent="0.25">
      <c r="A9" s="10" t="s">
        <v>93</v>
      </c>
      <c r="B9" s="10" t="s">
        <v>94</v>
      </c>
      <c r="C9" s="11" t="s">
        <v>95</v>
      </c>
      <c r="D9" s="12"/>
      <c r="E9" s="11" t="s">
        <v>96</v>
      </c>
      <c r="F9" s="11" t="s">
        <v>75</v>
      </c>
      <c r="G9" s="11" t="s">
        <v>97</v>
      </c>
      <c r="H9" s="13"/>
      <c r="I9" s="13"/>
      <c r="J9" s="13"/>
      <c r="K9" s="14"/>
      <c r="L9" s="13"/>
      <c r="M9" s="13"/>
      <c r="N9" s="13"/>
      <c r="O9" s="14"/>
      <c r="P9" s="13"/>
      <c r="Q9" s="13"/>
      <c r="R9" s="13"/>
      <c r="S9" s="14"/>
      <c r="T9" s="15" t="str">
        <f>IF(COUNTA(H9:S9)&lt;2,"Open",IF(AND(INDEX(H9:S9,COUNTA(H9:S9))="Pass",INDEX(H9:S9,COUNTA(H9:S9)-1)="Pass"),"Held","Open"))</f>
        <v>Open</v>
      </c>
      <c r="U9" s="16"/>
    </row>
    <row r="10" spans="1:21" ht="48" customHeight="1" x14ac:dyDescent="0.25">
      <c r="A10" s="10" t="s">
        <v>98</v>
      </c>
      <c r="B10" s="10" t="s">
        <v>99</v>
      </c>
      <c r="C10" s="11" t="s">
        <v>100</v>
      </c>
      <c r="D10" s="12"/>
      <c r="E10" s="11" t="s">
        <v>101</v>
      </c>
      <c r="F10" s="11" t="s">
        <v>86</v>
      </c>
      <c r="G10" s="11" t="s">
        <v>87</v>
      </c>
      <c r="H10" s="13"/>
      <c r="I10" s="13"/>
      <c r="J10" s="13"/>
      <c r="K10" s="14"/>
      <c r="L10" s="13"/>
      <c r="M10" s="13"/>
      <c r="N10" s="13"/>
      <c r="O10" s="14"/>
      <c r="P10" s="13"/>
      <c r="Q10" s="13"/>
      <c r="R10" s="13"/>
      <c r="S10" s="14"/>
      <c r="T10" s="15" t="str">
        <f>IF(AND(COUNTIF(H10:S10,"Pass")&gt;=1,U10&lt;&gt;""),"Held","Open")</f>
        <v>Open</v>
      </c>
      <c r="U10" s="16"/>
    </row>
    <row r="11" spans="1:21" ht="48" customHeight="1" x14ac:dyDescent="0.25">
      <c r="A11" s="10" t="s">
        <v>102</v>
      </c>
      <c r="B11" s="10" t="s">
        <v>103</v>
      </c>
      <c r="C11" s="11" t="s">
        <v>104</v>
      </c>
      <c r="D11" s="12"/>
      <c r="E11" s="11" t="s">
        <v>105</v>
      </c>
      <c r="F11" s="11" t="s">
        <v>75</v>
      </c>
      <c r="G11" s="11" t="s">
        <v>92</v>
      </c>
      <c r="H11" s="13"/>
      <c r="I11" s="13"/>
      <c r="J11" s="13"/>
      <c r="K11" s="14"/>
      <c r="L11" s="13"/>
      <c r="M11" s="13"/>
      <c r="N11" s="13"/>
      <c r="O11" s="14"/>
      <c r="P11" s="13"/>
      <c r="Q11" s="13"/>
      <c r="R11" s="13"/>
      <c r="S11" s="14"/>
      <c r="T11" s="15" t="str">
        <f>IF(COUNTA(H11:S11)&lt;2,"Open",IF(AND(INDEX(H11:S11,COUNTA(H11:S11))="Pass",INDEX(H11:S11,COUNTA(H11:S11)-1)="Pass"),"Held","Open"))</f>
        <v>Open</v>
      </c>
      <c r="U11" s="16"/>
    </row>
    <row r="13" spans="1:21" x14ac:dyDescent="0.25">
      <c r="B13" s="17" t="s">
        <v>106</v>
      </c>
      <c r="C13" s="17" t="str">
        <f>IF(COUNTIF(T5:T11,"Held")=7,"Yes, all seven held. Hand off to run support.","Not yet, "&amp;(7-COUNTIF(T5:T11,"Held"))&amp;" still open")</f>
        <v>Not yet, 7 still open</v>
      </c>
    </row>
  </sheetData>
  <conditionalFormatting sqref="H5:S11">
    <cfRule type="expression" dxfId="9" priority="1">
      <formula>H5="Pass"</formula>
    </cfRule>
    <cfRule type="expression" dxfId="8" priority="2">
      <formula>H5="Miss"</formula>
    </cfRule>
  </conditionalFormatting>
  <conditionalFormatting sqref="T5:T11">
    <cfRule type="expression" dxfId="7" priority="3">
      <formula>T5="Held"</formula>
    </cfRule>
  </conditionalFormatting>
  <dataValidations count="1">
    <dataValidation type="list" allowBlank="1" sqref="H5:S11" xr:uid="{00000000-0002-0000-0100-000000000000}">
      <formula1>"Pass,Miss"</formula1>
    </dataValidation>
  </dataValidations>
  <pageMargins left="0.75" right="0.75" top="1" bottom="1" header="0.5" footer="0.5"/>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18"/>
  <sheetViews>
    <sheetView showGridLines="0" workbookViewId="0">
      <pane xSplit="5" ySplit="9" topLeftCell="F10" activePane="bottomRight" state="frozen"/>
      <selection pane="topRight"/>
      <selection pane="bottomLeft"/>
      <selection pane="bottomRight"/>
    </sheetView>
  </sheetViews>
  <sheetFormatPr defaultRowHeight="15" x14ac:dyDescent="0.25"/>
  <cols>
    <col min="1" max="1" width="18" customWidth="1"/>
    <col min="2" max="2" width="14" customWidth="1"/>
    <col min="3" max="3" width="18" customWidth="1"/>
    <col min="4" max="4" width="20" customWidth="1"/>
    <col min="5" max="5" width="40" customWidth="1"/>
    <col min="6" max="17" width="11" customWidth="1"/>
    <col min="18" max="18" width="10" customWidth="1"/>
  </cols>
  <sheetData>
    <row r="1" spans="1:18" ht="23.25" x14ac:dyDescent="0.35">
      <c r="A1" s="6" t="s">
        <v>107</v>
      </c>
    </row>
    <row r="2" spans="1:18" x14ac:dyDescent="0.25">
      <c r="A2" s="7" t="s">
        <v>108</v>
      </c>
    </row>
    <row r="3" spans="1:18" x14ac:dyDescent="0.25">
      <c r="A3" s="34" t="s">
        <v>109</v>
      </c>
      <c r="B3" s="33"/>
      <c r="C3" s="19"/>
    </row>
    <row r="4" spans="1:18" x14ac:dyDescent="0.25">
      <c r="A4" s="34" t="s">
        <v>110</v>
      </c>
      <c r="B4" s="33"/>
      <c r="C4" s="20">
        <v>40</v>
      </c>
    </row>
    <row r="5" spans="1:18" x14ac:dyDescent="0.25">
      <c r="A5" s="34" t="s">
        <v>111</v>
      </c>
      <c r="B5" s="33"/>
      <c r="C5" s="20">
        <v>20</v>
      </c>
    </row>
    <row r="7" spans="1:18" ht="24" x14ac:dyDescent="0.25">
      <c r="I7" s="21" t="s">
        <v>112</v>
      </c>
      <c r="M7" s="21" t="s">
        <v>113</v>
      </c>
      <c r="Q7" s="21" t="s">
        <v>114</v>
      </c>
    </row>
    <row r="8" spans="1:18" x14ac:dyDescent="0.25">
      <c r="F8" s="22" t="str">
        <f>IF($C$3="","",$C$3+0)</f>
        <v/>
      </c>
      <c r="G8" s="22" t="str">
        <f>IF($C$3="","",$C$3+7)</f>
        <v/>
      </c>
      <c r="H8" s="22" t="str">
        <f>IF($C$3="","",$C$3+14)</f>
        <v/>
      </c>
      <c r="I8" s="22" t="str">
        <f>IF($C$3="","",$C$3+21)</f>
        <v/>
      </c>
      <c r="J8" s="22" t="str">
        <f>IF($C$3="","",$C$3+28)</f>
        <v/>
      </c>
      <c r="K8" s="22" t="str">
        <f>IF($C$3="","",$C$3+35)</f>
        <v/>
      </c>
      <c r="L8" s="22" t="str">
        <f>IF($C$3="","",$C$3+42)</f>
        <v/>
      </c>
      <c r="M8" s="22" t="str">
        <f>IF($C$3="","",$C$3+49)</f>
        <v/>
      </c>
      <c r="N8" s="22" t="str">
        <f>IF($C$3="","",$C$3+56)</f>
        <v/>
      </c>
      <c r="O8" s="22" t="str">
        <f>IF($C$3="","",$C$3+63)</f>
        <v/>
      </c>
      <c r="P8" s="22" t="str">
        <f>IF($C$3="","",$C$3+70)</f>
        <v/>
      </c>
      <c r="Q8" s="22" t="str">
        <f>IF($C$3="","",$C$3+77)</f>
        <v/>
      </c>
    </row>
    <row r="9" spans="1:18" ht="27.95" customHeight="1" x14ac:dyDescent="0.25">
      <c r="A9" s="8" t="s">
        <v>115</v>
      </c>
      <c r="B9" s="8" t="s">
        <v>116</v>
      </c>
      <c r="C9" s="8" t="s">
        <v>117</v>
      </c>
      <c r="D9" s="8" t="s">
        <v>118</v>
      </c>
      <c r="E9" s="8" t="s">
        <v>119</v>
      </c>
      <c r="F9" s="8" t="s">
        <v>120</v>
      </c>
      <c r="G9" s="8" t="s">
        <v>121</v>
      </c>
      <c r="H9" s="8" t="s">
        <v>122</v>
      </c>
      <c r="I9" s="9" t="s">
        <v>123</v>
      </c>
      <c r="J9" s="8" t="s">
        <v>124</v>
      </c>
      <c r="K9" s="8" t="s">
        <v>125</v>
      </c>
      <c r="L9" s="8" t="s">
        <v>126</v>
      </c>
      <c r="M9" s="9" t="s">
        <v>127</v>
      </c>
      <c r="N9" s="8" t="s">
        <v>128</v>
      </c>
      <c r="O9" s="8" t="s">
        <v>129</v>
      </c>
      <c r="P9" s="8" t="s">
        <v>130</v>
      </c>
      <c r="Q9" s="9" t="s">
        <v>131</v>
      </c>
      <c r="R9" s="8" t="s">
        <v>132</v>
      </c>
    </row>
    <row r="10" spans="1:18" ht="42" customHeight="1" x14ac:dyDescent="0.25">
      <c r="A10" s="10" t="s">
        <v>76</v>
      </c>
      <c r="B10" s="11" t="s">
        <v>133</v>
      </c>
      <c r="C10" s="11" t="s">
        <v>81</v>
      </c>
      <c r="D10" s="12"/>
      <c r="E10" s="11" t="s">
        <v>134</v>
      </c>
      <c r="F10" s="13" t="s">
        <v>30</v>
      </c>
      <c r="G10" s="13" t="s">
        <v>30</v>
      </c>
      <c r="H10" s="13" t="s">
        <v>30</v>
      </c>
      <c r="I10" s="14" t="s">
        <v>30</v>
      </c>
      <c r="J10" s="13" t="s">
        <v>30</v>
      </c>
      <c r="K10" s="13" t="s">
        <v>30</v>
      </c>
      <c r="L10" s="13" t="s">
        <v>30</v>
      </c>
      <c r="M10" s="14" t="s">
        <v>30</v>
      </c>
      <c r="N10" s="13" t="s">
        <v>32</v>
      </c>
      <c r="O10" s="13" t="s">
        <v>32</v>
      </c>
      <c r="P10" s="13" t="s">
        <v>32</v>
      </c>
      <c r="Q10" s="14" t="s">
        <v>32</v>
      </c>
      <c r="R10" s="15">
        <f t="shared" ref="R10:R17" si="0">$C$4*COUNTIF(F10:Q10,"Full time")+$C$5*COUNTIF(F10:Q10,"Part time")</f>
        <v>400</v>
      </c>
    </row>
    <row r="11" spans="1:18" ht="42" customHeight="1" x14ac:dyDescent="0.25">
      <c r="A11" s="10" t="s">
        <v>135</v>
      </c>
      <c r="B11" s="11" t="s">
        <v>136</v>
      </c>
      <c r="C11" s="11" t="s">
        <v>137</v>
      </c>
      <c r="D11" s="12"/>
      <c r="E11" s="11" t="s">
        <v>138</v>
      </c>
      <c r="F11" s="13" t="s">
        <v>30</v>
      </c>
      <c r="G11" s="13" t="s">
        <v>30</v>
      </c>
      <c r="H11" s="13" t="s">
        <v>30</v>
      </c>
      <c r="I11" s="14" t="s">
        <v>30</v>
      </c>
      <c r="J11" s="13" t="s">
        <v>30</v>
      </c>
      <c r="K11" s="13" t="s">
        <v>30</v>
      </c>
      <c r="L11" s="13" t="s">
        <v>32</v>
      </c>
      <c r="M11" s="14" t="s">
        <v>32</v>
      </c>
      <c r="N11" s="13" t="s">
        <v>36</v>
      </c>
      <c r="O11" s="13" t="s">
        <v>36</v>
      </c>
      <c r="P11" s="13" t="s">
        <v>36</v>
      </c>
      <c r="Q11" s="14" t="s">
        <v>36</v>
      </c>
      <c r="R11" s="15">
        <f t="shared" si="0"/>
        <v>280</v>
      </c>
    </row>
    <row r="12" spans="1:18" ht="42" customHeight="1" x14ac:dyDescent="0.25">
      <c r="A12" s="10" t="s">
        <v>139</v>
      </c>
      <c r="B12" s="11" t="s">
        <v>140</v>
      </c>
      <c r="C12" s="11" t="s">
        <v>141</v>
      </c>
      <c r="D12" s="12"/>
      <c r="E12" s="11" t="s">
        <v>142</v>
      </c>
      <c r="F12" s="13" t="s">
        <v>30</v>
      </c>
      <c r="G12" s="13" t="s">
        <v>30</v>
      </c>
      <c r="H12" s="13" t="s">
        <v>32</v>
      </c>
      <c r="I12" s="14" t="s">
        <v>32</v>
      </c>
      <c r="J12" s="13" t="s">
        <v>34</v>
      </c>
      <c r="K12" s="13" t="s">
        <v>34</v>
      </c>
      <c r="L12" s="13" t="s">
        <v>34</v>
      </c>
      <c r="M12" s="14" t="s">
        <v>34</v>
      </c>
      <c r="N12" s="13" t="s">
        <v>36</v>
      </c>
      <c r="O12" s="13" t="s">
        <v>36</v>
      </c>
      <c r="P12" s="13" t="s">
        <v>36</v>
      </c>
      <c r="Q12" s="14" t="s">
        <v>36</v>
      </c>
      <c r="R12" s="15">
        <f t="shared" si="0"/>
        <v>120</v>
      </c>
    </row>
    <row r="13" spans="1:18" ht="42" customHeight="1" x14ac:dyDescent="0.25">
      <c r="A13" s="10" t="s">
        <v>143</v>
      </c>
      <c r="B13" s="11" t="s">
        <v>136</v>
      </c>
      <c r="C13" s="11" t="s">
        <v>144</v>
      </c>
      <c r="D13" s="12"/>
      <c r="E13" s="11" t="s">
        <v>145</v>
      </c>
      <c r="F13" s="13" t="s">
        <v>30</v>
      </c>
      <c r="G13" s="13" t="s">
        <v>30</v>
      </c>
      <c r="H13" s="13" t="s">
        <v>30</v>
      </c>
      <c r="I13" s="14" t="s">
        <v>30</v>
      </c>
      <c r="J13" s="13" t="s">
        <v>30</v>
      </c>
      <c r="K13" s="13" t="s">
        <v>30</v>
      </c>
      <c r="L13" s="13" t="s">
        <v>30</v>
      </c>
      <c r="M13" s="14" t="s">
        <v>30</v>
      </c>
      <c r="N13" s="13" t="s">
        <v>32</v>
      </c>
      <c r="O13" s="13" t="s">
        <v>32</v>
      </c>
      <c r="P13" s="13" t="s">
        <v>32</v>
      </c>
      <c r="Q13" s="14" t="s">
        <v>32</v>
      </c>
      <c r="R13" s="15">
        <f t="shared" si="0"/>
        <v>400</v>
      </c>
    </row>
    <row r="14" spans="1:18" ht="42" customHeight="1" x14ac:dyDescent="0.25">
      <c r="A14" s="10" t="s">
        <v>146</v>
      </c>
      <c r="B14" s="11" t="s">
        <v>133</v>
      </c>
      <c r="C14" s="11" t="s">
        <v>147</v>
      </c>
      <c r="D14" s="12"/>
      <c r="E14" s="11" t="s">
        <v>148</v>
      </c>
      <c r="F14" s="13" t="s">
        <v>30</v>
      </c>
      <c r="G14" s="13" t="s">
        <v>30</v>
      </c>
      <c r="H14" s="13" t="s">
        <v>30</v>
      </c>
      <c r="I14" s="14" t="s">
        <v>30</v>
      </c>
      <c r="J14" s="13" t="s">
        <v>32</v>
      </c>
      <c r="K14" s="13" t="s">
        <v>32</v>
      </c>
      <c r="L14" s="13" t="s">
        <v>32</v>
      </c>
      <c r="M14" s="14" t="s">
        <v>32</v>
      </c>
      <c r="N14" s="13" t="s">
        <v>34</v>
      </c>
      <c r="O14" s="13" t="s">
        <v>34</v>
      </c>
      <c r="P14" s="13" t="s">
        <v>34</v>
      </c>
      <c r="Q14" s="14" t="s">
        <v>34</v>
      </c>
      <c r="R14" s="15">
        <f t="shared" si="0"/>
        <v>240</v>
      </c>
    </row>
    <row r="15" spans="1:18" ht="42" customHeight="1" x14ac:dyDescent="0.25">
      <c r="A15" s="10" t="s">
        <v>149</v>
      </c>
      <c r="B15" s="11" t="s">
        <v>136</v>
      </c>
      <c r="C15" s="11" t="s">
        <v>150</v>
      </c>
      <c r="D15" s="12"/>
      <c r="E15" s="11" t="s">
        <v>151</v>
      </c>
      <c r="F15" s="13" t="s">
        <v>30</v>
      </c>
      <c r="G15" s="13" t="s">
        <v>30</v>
      </c>
      <c r="H15" s="13" t="s">
        <v>30</v>
      </c>
      <c r="I15" s="14" t="s">
        <v>30</v>
      </c>
      <c r="J15" s="13" t="s">
        <v>30</v>
      </c>
      <c r="K15" s="13" t="s">
        <v>30</v>
      </c>
      <c r="L15" s="13" t="s">
        <v>30</v>
      </c>
      <c r="M15" s="14" t="s">
        <v>30</v>
      </c>
      <c r="N15" s="13" t="s">
        <v>32</v>
      </c>
      <c r="O15" s="13" t="s">
        <v>32</v>
      </c>
      <c r="P15" s="13" t="s">
        <v>36</v>
      </c>
      <c r="Q15" s="14" t="s">
        <v>36</v>
      </c>
      <c r="R15" s="15">
        <f t="shared" si="0"/>
        <v>360</v>
      </c>
    </row>
    <row r="16" spans="1:18" ht="42" customHeight="1" x14ac:dyDescent="0.25">
      <c r="A16" s="10" t="s">
        <v>152</v>
      </c>
      <c r="B16" s="11" t="s">
        <v>140</v>
      </c>
      <c r="C16" s="11" t="s">
        <v>87</v>
      </c>
      <c r="D16" s="12"/>
      <c r="E16" s="11" t="s">
        <v>153</v>
      </c>
      <c r="F16" s="13" t="s">
        <v>34</v>
      </c>
      <c r="G16" s="13" t="s">
        <v>34</v>
      </c>
      <c r="H16" s="13" t="s">
        <v>34</v>
      </c>
      <c r="I16" s="14" t="s">
        <v>32</v>
      </c>
      <c r="J16" s="13" t="s">
        <v>30</v>
      </c>
      <c r="K16" s="13" t="s">
        <v>34</v>
      </c>
      <c r="L16" s="13" t="s">
        <v>34</v>
      </c>
      <c r="M16" s="14" t="s">
        <v>32</v>
      </c>
      <c r="N16" s="13" t="s">
        <v>30</v>
      </c>
      <c r="O16" s="13" t="s">
        <v>34</v>
      </c>
      <c r="P16" s="13" t="s">
        <v>34</v>
      </c>
      <c r="Q16" s="14" t="s">
        <v>34</v>
      </c>
      <c r="R16" s="15">
        <f t="shared" si="0"/>
        <v>120</v>
      </c>
    </row>
    <row r="17" spans="1:18" ht="42" customHeight="1" x14ac:dyDescent="0.25">
      <c r="A17" s="10" t="s">
        <v>154</v>
      </c>
      <c r="B17" s="11" t="s">
        <v>140</v>
      </c>
      <c r="C17" s="11" t="s">
        <v>155</v>
      </c>
      <c r="D17" s="12"/>
      <c r="E17" s="11" t="s">
        <v>156</v>
      </c>
      <c r="F17" s="13" t="s">
        <v>34</v>
      </c>
      <c r="G17" s="13" t="s">
        <v>34</v>
      </c>
      <c r="H17" s="13" t="s">
        <v>34</v>
      </c>
      <c r="I17" s="14" t="s">
        <v>34</v>
      </c>
      <c r="J17" s="13" t="s">
        <v>32</v>
      </c>
      <c r="K17" s="13" t="s">
        <v>32</v>
      </c>
      <c r="L17" s="13" t="s">
        <v>32</v>
      </c>
      <c r="M17" s="14" t="s">
        <v>32</v>
      </c>
      <c r="N17" s="13" t="s">
        <v>30</v>
      </c>
      <c r="O17" s="13" t="s">
        <v>30</v>
      </c>
      <c r="P17" s="13" t="s">
        <v>30</v>
      </c>
      <c r="Q17" s="14" t="s">
        <v>30</v>
      </c>
      <c r="R17" s="15">
        <f t="shared" si="0"/>
        <v>240</v>
      </c>
    </row>
    <row r="18" spans="1:18" x14ac:dyDescent="0.25">
      <c r="A18" s="23" t="s">
        <v>157</v>
      </c>
      <c r="B18" s="24"/>
      <c r="C18" s="24"/>
      <c r="D18" s="24"/>
      <c r="E18" s="24"/>
      <c r="F18" s="24"/>
      <c r="G18" s="24"/>
      <c r="H18" s="24"/>
      <c r="I18" s="24"/>
      <c r="J18" s="24"/>
      <c r="K18" s="24"/>
      <c r="L18" s="24"/>
      <c r="M18" s="24"/>
      <c r="N18" s="24"/>
      <c r="O18" s="24"/>
      <c r="P18" s="24"/>
      <c r="Q18" s="24"/>
      <c r="R18" s="25">
        <f>SUM(R10:R17)</f>
        <v>2160</v>
      </c>
    </row>
  </sheetData>
  <mergeCells count="3">
    <mergeCell ref="A4:B4"/>
    <mergeCell ref="A3:B3"/>
    <mergeCell ref="A5:B5"/>
  </mergeCells>
  <conditionalFormatting sqref="F10:Q17">
    <cfRule type="expression" dxfId="6" priority="1">
      <formula>AND(F10="Full time",$B10="Contract seat")</formula>
    </cfRule>
    <cfRule type="expression" dxfId="5" priority="2">
      <formula>AND(F10="Part time",$B10="Contract seat")</formula>
    </cfRule>
    <cfRule type="expression" dxfId="4" priority="3">
      <formula>F10="Full time"</formula>
    </cfRule>
    <cfRule type="expression" dxfId="3" priority="4">
      <formula>F10="Part time"</formula>
    </cfRule>
    <cfRule type="expression" dxfId="2" priority="5">
      <formula>F10="On call"</formula>
    </cfRule>
    <cfRule type="expression" dxfId="1" priority="6">
      <formula>F10="Released"</formula>
    </cfRule>
  </conditionalFormatting>
  <dataValidations count="2">
    <dataValidation type="list" allowBlank="1" sqref="F10:Q17" xr:uid="{00000000-0002-0000-0200-000000000000}">
      <formula1>"Full time,Part time,On call,Released"</formula1>
    </dataValidation>
    <dataValidation type="list" allowBlank="1" sqref="B10:B17" xr:uid="{00000000-0002-0000-0200-000001000000}">
      <formula1>"Your team,Partner,Contract seat"</formula1>
    </dataValidation>
  </dataValidations>
  <pageMargins left="0.75" right="0.75" top="1" bottom="1" header="0.5" footer="0.5"/>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1"/>
  <sheetViews>
    <sheetView showGridLines="0" workbookViewId="0"/>
  </sheetViews>
  <sheetFormatPr defaultRowHeight="15" x14ac:dyDescent="0.25"/>
  <cols>
    <col min="1" max="1" width="20" customWidth="1"/>
    <col min="2" max="2" width="44" customWidth="1"/>
    <col min="3" max="3" width="7" customWidth="1"/>
    <col min="4" max="6" width="9" customWidth="1"/>
    <col min="7" max="7" width="22" customWidth="1"/>
    <col min="8" max="8" width="11" customWidth="1"/>
    <col min="9" max="11" width="14" customWidth="1"/>
  </cols>
  <sheetData>
    <row r="1" spans="1:11" ht="23.25" x14ac:dyDescent="0.35">
      <c r="A1" s="6" t="s">
        <v>158</v>
      </c>
    </row>
    <row r="2" spans="1:11" x14ac:dyDescent="0.25">
      <c r="A2" s="7" t="s">
        <v>159</v>
      </c>
    </row>
    <row r="4" spans="1:11" ht="30" customHeight="1" x14ac:dyDescent="0.25">
      <c r="A4" s="8" t="s">
        <v>160</v>
      </c>
      <c r="B4" s="8" t="s">
        <v>161</v>
      </c>
      <c r="C4" s="8" t="s">
        <v>162</v>
      </c>
      <c r="D4" s="8" t="s">
        <v>163</v>
      </c>
      <c r="E4" s="8" t="s">
        <v>164</v>
      </c>
      <c r="F4" s="8" t="s">
        <v>165</v>
      </c>
      <c r="G4" s="8" t="s">
        <v>166</v>
      </c>
      <c r="H4" s="8" t="s">
        <v>132</v>
      </c>
      <c r="I4" s="8" t="s">
        <v>167</v>
      </c>
      <c r="J4" s="8" t="s">
        <v>168</v>
      </c>
      <c r="K4" s="8" t="s">
        <v>169</v>
      </c>
    </row>
    <row r="5" spans="1:11" ht="30" customHeight="1" x14ac:dyDescent="0.25">
      <c r="A5" s="10" t="s">
        <v>170</v>
      </c>
      <c r="B5" s="11" t="s">
        <v>171</v>
      </c>
      <c r="C5" s="11">
        <v>39</v>
      </c>
      <c r="D5" s="26">
        <v>41</v>
      </c>
      <c r="E5" s="26">
        <v>49</v>
      </c>
      <c r="F5" s="26">
        <v>55</v>
      </c>
      <c r="G5" s="11" t="s">
        <v>135</v>
      </c>
      <c r="H5" s="11">
        <f>Roster!$R$11</f>
        <v>280</v>
      </c>
      <c r="I5" s="26">
        <f>H5*E5</f>
        <v>13720</v>
      </c>
      <c r="J5" s="27"/>
      <c r="K5" s="26" t="str">
        <f>IF(J5="","",H5*J5)</f>
        <v/>
      </c>
    </row>
    <row r="6" spans="1:11" ht="30" customHeight="1" x14ac:dyDescent="0.25">
      <c r="A6" s="10" t="s">
        <v>144</v>
      </c>
      <c r="B6" s="11" t="s">
        <v>172</v>
      </c>
      <c r="C6" s="11">
        <v>15</v>
      </c>
      <c r="D6" s="26">
        <v>73</v>
      </c>
      <c r="E6" s="26">
        <v>91</v>
      </c>
      <c r="F6" s="26">
        <v>123</v>
      </c>
      <c r="G6" s="11" t="s">
        <v>143</v>
      </c>
      <c r="H6" s="11">
        <f>Roster!$R$13</f>
        <v>400</v>
      </c>
      <c r="I6" s="26">
        <f>H6*E6</f>
        <v>36400</v>
      </c>
      <c r="J6" s="27"/>
      <c r="K6" s="26" t="str">
        <f>IF(J6="","",H6*J6)</f>
        <v/>
      </c>
    </row>
    <row r="7" spans="1:11" ht="30" customHeight="1" x14ac:dyDescent="0.25">
      <c r="A7" s="10" t="s">
        <v>150</v>
      </c>
      <c r="B7" s="11" t="s">
        <v>173</v>
      </c>
      <c r="C7" s="11">
        <v>10</v>
      </c>
      <c r="D7" s="26">
        <v>90</v>
      </c>
      <c r="E7" s="26">
        <v>116</v>
      </c>
      <c r="F7" s="26">
        <v>120</v>
      </c>
      <c r="G7" s="11" t="s">
        <v>149</v>
      </c>
      <c r="H7" s="11">
        <f>Roster!$R$15</f>
        <v>360</v>
      </c>
      <c r="I7" s="26">
        <f>H7*E7</f>
        <v>41760</v>
      </c>
      <c r="J7" s="27"/>
      <c r="K7" s="26" t="str">
        <f>IF(J7="","",H7*J7)</f>
        <v/>
      </c>
    </row>
    <row r="8" spans="1:11" x14ac:dyDescent="0.25">
      <c r="A8" s="23" t="s">
        <v>174</v>
      </c>
      <c r="B8" s="24"/>
      <c r="C8" s="24"/>
      <c r="D8" s="24"/>
      <c r="E8" s="24"/>
      <c r="F8" s="24"/>
      <c r="G8" s="24"/>
      <c r="H8" s="23">
        <f>SUM(H5:H7)</f>
        <v>1040</v>
      </c>
      <c r="I8" s="28">
        <f>SUM(I5:I7)</f>
        <v>91880</v>
      </c>
      <c r="J8" s="24"/>
      <c r="K8" s="28" t="str">
        <f>IF(COUNT(K5:K7)=0,"",SUM(K5:K7))</f>
        <v/>
      </c>
    </row>
    <row r="10" spans="1:11" x14ac:dyDescent="0.25">
      <c r="A10" s="29" t="s">
        <v>175</v>
      </c>
    </row>
    <row r="11" spans="1:11" x14ac:dyDescent="0.25">
      <c r="A11" s="30" t="s">
        <v>176</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6"/>
  <sheetViews>
    <sheetView showGridLines="0" workbookViewId="0"/>
  </sheetViews>
  <sheetFormatPr defaultRowHeight="15" x14ac:dyDescent="0.25"/>
  <cols>
    <col min="1" max="1" width="5" customWidth="1"/>
    <col min="2" max="2" width="66" customWidth="1"/>
    <col min="3" max="3" width="12" customWidth="1"/>
    <col min="4" max="4" width="20" customWidth="1"/>
    <col min="5" max="5" width="15" customWidth="1"/>
  </cols>
  <sheetData>
    <row r="1" spans="1:5" ht="23.25" x14ac:dyDescent="0.35">
      <c r="A1" s="6" t="s">
        <v>177</v>
      </c>
    </row>
    <row r="2" spans="1:5" x14ac:dyDescent="0.25">
      <c r="A2" s="7" t="s">
        <v>178</v>
      </c>
    </row>
    <row r="3" spans="1:5" x14ac:dyDescent="0.25">
      <c r="B3" s="18" t="s">
        <v>179</v>
      </c>
      <c r="C3" s="35"/>
      <c r="D3" s="36"/>
      <c r="E3" s="37"/>
    </row>
    <row r="5" spans="1:5" x14ac:dyDescent="0.25">
      <c r="A5" s="8" t="s">
        <v>180</v>
      </c>
      <c r="B5" s="8" t="s">
        <v>181</v>
      </c>
      <c r="C5" s="8" t="s">
        <v>69</v>
      </c>
      <c r="D5" s="8" t="s">
        <v>182</v>
      </c>
      <c r="E5" s="8" t="s">
        <v>183</v>
      </c>
    </row>
    <row r="6" spans="1:5" ht="32.1" customHeight="1" x14ac:dyDescent="0.25">
      <c r="A6" s="11">
        <v>1</v>
      </c>
      <c r="B6" s="11" t="s">
        <v>184</v>
      </c>
      <c r="C6" s="11" t="s">
        <v>185</v>
      </c>
      <c r="D6" s="12"/>
      <c r="E6" s="31"/>
    </row>
    <row r="7" spans="1:5" ht="32.1" customHeight="1" x14ac:dyDescent="0.25">
      <c r="A7" s="11">
        <v>2</v>
      </c>
      <c r="B7" s="11" t="s">
        <v>186</v>
      </c>
      <c r="C7" s="11" t="s">
        <v>185</v>
      </c>
      <c r="D7" s="12"/>
      <c r="E7" s="31"/>
    </row>
    <row r="8" spans="1:5" ht="32.1" customHeight="1" x14ac:dyDescent="0.25">
      <c r="A8" s="11">
        <v>3</v>
      </c>
      <c r="B8" s="11" t="s">
        <v>187</v>
      </c>
      <c r="C8" s="11" t="s">
        <v>185</v>
      </c>
      <c r="D8" s="12"/>
      <c r="E8" s="31"/>
    </row>
    <row r="9" spans="1:5" ht="32.1" customHeight="1" x14ac:dyDescent="0.25">
      <c r="A9" s="11">
        <v>4</v>
      </c>
      <c r="B9" s="11" t="s">
        <v>188</v>
      </c>
      <c r="C9" s="11" t="s">
        <v>185</v>
      </c>
      <c r="D9" s="12"/>
      <c r="E9" s="31"/>
    </row>
    <row r="10" spans="1:5" ht="32.1" customHeight="1" x14ac:dyDescent="0.25">
      <c r="A10" s="11">
        <v>5</v>
      </c>
      <c r="B10" s="11" t="s">
        <v>189</v>
      </c>
      <c r="C10" s="11" t="s">
        <v>185</v>
      </c>
      <c r="D10" s="12"/>
      <c r="E10" s="31"/>
    </row>
    <row r="11" spans="1:5" ht="32.1" customHeight="1" x14ac:dyDescent="0.25">
      <c r="A11" s="11">
        <v>6</v>
      </c>
      <c r="B11" s="11" t="s">
        <v>190</v>
      </c>
      <c r="C11" s="11" t="s">
        <v>185</v>
      </c>
      <c r="D11" s="12"/>
      <c r="E11" s="31"/>
    </row>
    <row r="12" spans="1:5" ht="32.1" customHeight="1" x14ac:dyDescent="0.25">
      <c r="A12" s="11">
        <v>7</v>
      </c>
      <c r="B12" s="11" t="s">
        <v>191</v>
      </c>
      <c r="C12" s="11" t="s">
        <v>185</v>
      </c>
      <c r="D12" s="12"/>
      <c r="E12" s="31"/>
    </row>
    <row r="14" spans="1:5" x14ac:dyDescent="0.25">
      <c r="B14" s="18" t="s">
        <v>192</v>
      </c>
      <c r="C14" s="35"/>
      <c r="D14" s="36"/>
      <c r="E14" s="37"/>
    </row>
    <row r="16" spans="1:5" x14ac:dyDescent="0.25">
      <c r="B16" s="30" t="s">
        <v>193</v>
      </c>
    </row>
  </sheetData>
  <mergeCells count="2">
    <mergeCell ref="C3:E3"/>
    <mergeCell ref="C14:E14"/>
  </mergeCells>
  <conditionalFormatting sqref="C6:C12">
    <cfRule type="expression" dxfId="0" priority="1">
      <formula>$C6="Done"</formula>
    </cfRule>
  </conditionalFormatting>
  <dataValidations count="1">
    <dataValidation type="list" allowBlank="1" sqref="C6:C12" xr:uid="{00000000-0002-0000-0400-000000000000}">
      <formula1>"Open,Done"</formula1>
    </dataValidation>
  </dataValidation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 me</vt:lpstr>
      <vt:lpstr>Exit tests</vt:lpstr>
      <vt:lpstr>Roster</vt:lpstr>
      <vt:lpstr>Seats</vt:lpstr>
      <vt:lpstr>Hand-off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ERP Hypercare Plan Template</dc:title>
  <dc:creator>KORE1</dc:creator>
  <dc:description>ERP hypercare plan template. Seven exit tests with a weekly pass log, a twelve-week coverage roster, contract seat rates and a run-support hand-off checklist.</dc:description>
  <cp:lastModifiedBy>Ryan McManus</cp:lastModifiedBy>
  <dcterms:created xsi:type="dcterms:W3CDTF">2026-11-03T15:09:24Z</dcterms:created>
  <dcterms:modified xsi:type="dcterms:W3CDTF">2026-11-03T15:10:18Z</dcterms:modified>
</cp:coreProperties>
</file>